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 - Wirtschaftlichkeitsbe" sheetId="1" r:id="rId4"/>
    <sheet name="Blatt 2" sheetId="2" r:id="rId5"/>
    <sheet name="Blatt 3" sheetId="3" r:id="rId6"/>
  </sheets>
</workbook>
</file>

<file path=xl/sharedStrings.xml><?xml version="1.0" encoding="utf-8"?>
<sst xmlns="http://schemas.openxmlformats.org/spreadsheetml/2006/main" uniqueCount="45">
  <si>
    <t>Wirtschaftlichkeitsberechnung</t>
  </si>
  <si>
    <t>Wirtschaftlichkeitsberechnung am Beispiel des MasterFlux AS 3000 der Fa. Tecnogaz</t>
  </si>
  <si>
    <t>Erforderliche Investitionen</t>
  </si>
  <si>
    <t>Finanzierungskosten</t>
  </si>
  <si>
    <t xml:space="preserve">1. Lachgasgerät </t>
  </si>
  <si>
    <t>Abschreibungsdauer des Gerätes (Jahre)</t>
  </si>
  <si>
    <t>Anschaffungspreis netto</t>
  </si>
  <si>
    <t>Finanzierung Lachgasgerät und Zubehör</t>
  </si>
  <si>
    <t>zzgl. Lieferung und Montage</t>
  </si>
  <si>
    <t xml:space="preserve">Gesamtkosten finanziert zu </t>
  </si>
  <si>
    <t>zzgl. Mwst. 19%</t>
  </si>
  <si>
    <t>Jährliche Tilgung</t>
  </si>
  <si>
    <t>Gesamtpreis Lachgasgerät</t>
  </si>
  <si>
    <t xml:space="preserve">Jahr 1:
</t>
  </si>
  <si>
    <t>Zins</t>
  </si>
  <si>
    <t>Tilgung</t>
  </si>
  <si>
    <t>2. Zubehör und Fortbildung</t>
  </si>
  <si>
    <t>jährliche Belastung</t>
  </si>
  <si>
    <t>Pulsoximeter</t>
  </si>
  <si>
    <t>monatliche Belastung</t>
  </si>
  <si>
    <t>Blutdruckmessgerät</t>
  </si>
  <si>
    <t>Zertifizierungsseminar</t>
  </si>
  <si>
    <t>Abschreibungsbetrag (LG-Gerät/Abschreibungsdauer</t>
  </si>
  <si>
    <t>Summe Zubehör und Fortbildung</t>
  </si>
  <si>
    <t>Steuersatz</t>
  </si>
  <si>
    <t>Gesamtsumme</t>
  </si>
  <si>
    <t>Ertrag</t>
  </si>
  <si>
    <t>Vergütung pro Anwendung</t>
  </si>
  <si>
    <t>Anzahl der Anwendungen pro Monat</t>
  </si>
  <si>
    <t>Durchschnittliche Materialkosten pro Sedierung</t>
  </si>
  <si>
    <t>Monatlicher Überschuss</t>
  </si>
  <si>
    <t>Jährlichen Überschuss</t>
  </si>
  <si>
    <t>Jährliche Wartungskosten</t>
  </si>
  <si>
    <t>Monatlicher Ertrag</t>
  </si>
  <si>
    <t>Zusätzlicher Reingewinn im 1. Jahr</t>
  </si>
  <si>
    <t>Steuervergünstigung durch Abschreibung AFA</t>
  </si>
  <si>
    <t>Zusätzliche Liquidität (1. - 5. Jahr)</t>
  </si>
  <si>
    <t>Zusätzlicher Reingewinn ab dem 6. Jahr</t>
  </si>
  <si/>
  <si>
    <t>Vollnarkose durch Anästhesisten</t>
  </si>
  <si>
    <t>Intravenöse Sedierung durch Anästhesisten</t>
  </si>
  <si>
    <t>Intravenöse Sedierung durch Zahnarzt</t>
  </si>
  <si>
    <t>Lachgassedierung durch Zahnarzt</t>
  </si>
  <si>
    <t>Kein Verfahren</t>
  </si>
  <si>
    <t>Tabelle 1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</si>
</sst>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€-2] 0.00"/>
    <numFmt numFmtId="60" formatCode="0.0%"/>
    <numFmt numFmtId="61" formatCode="#,##0%"/>
  </numFmts>
  <fonts count="8">
    <font>
      <sz val="10"/>
      <color indexed="8"/>
      <name val="Helvetica"/>
    </font>
    <font>
      <sz val="12"/>
      <color indexed="8"/>
      <name val="Helvetica"/>
    </font>
    <font>
      <b val="1"/>
      <u val="single"/>
      <sz val="11"/>
      <color indexed="8"/>
      <name val="Helvetica"/>
    </font>
    <font>
      <b val="1"/>
      <sz val="10"/>
      <color indexed="8"/>
      <name val="Helvetica"/>
    </font>
    <font>
      <b val="1"/>
      <sz val="12"/>
      <color indexed="8"/>
      <name val="Helvetica"/>
    </font>
    <font>
      <b val="1"/>
      <u val="single"/>
      <sz val="12"/>
      <color indexed="8"/>
      <name val="Helvetica"/>
    </font>
    <font>
      <u val="single"/>
      <sz val="12"/>
      <color indexed="8"/>
      <name val="Helvetica"/>
    </font>
    <font>
      <shadow val="1"/>
      <sz val="12"/>
      <color indexed="13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ck">
        <color indexed="14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ck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ck">
        <color indexed="14"/>
      </bottom>
      <diagonal/>
    </border>
    <border>
      <left style="thick">
        <color indexed="14"/>
      </left>
      <right style="thin">
        <color indexed="11"/>
      </right>
      <top style="thick">
        <color indexed="14"/>
      </top>
      <bottom style="thin">
        <color indexed="15"/>
      </bottom>
      <diagonal/>
    </border>
    <border>
      <left style="thin">
        <color indexed="11"/>
      </left>
      <right style="thick">
        <color indexed="14"/>
      </right>
      <top style="thick">
        <color indexed="14"/>
      </top>
      <bottom style="thin">
        <color indexed="15"/>
      </bottom>
      <diagonal/>
    </border>
    <border>
      <left style="thick">
        <color indexed="14"/>
      </left>
      <right style="thick">
        <color indexed="14"/>
      </right>
      <top style="thin">
        <color indexed="10"/>
      </top>
      <bottom style="thin">
        <color indexed="10"/>
      </bottom>
      <diagonal/>
    </border>
    <border>
      <left style="thick">
        <color indexed="14"/>
      </left>
      <right style="thin">
        <color indexed="10"/>
      </right>
      <top style="thick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4"/>
      </top>
      <bottom style="thin">
        <color indexed="10"/>
      </bottom>
      <diagonal/>
    </border>
    <border>
      <left style="thin">
        <color indexed="10"/>
      </left>
      <right style="thick">
        <color indexed="14"/>
      </right>
      <top style="thick">
        <color indexed="14"/>
      </top>
      <bottom style="thin">
        <color indexed="10"/>
      </bottom>
      <diagonal/>
    </border>
    <border>
      <left style="thick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4"/>
      </left>
      <right style="thin">
        <color indexed="11"/>
      </right>
      <top style="thin">
        <color indexed="15"/>
      </top>
      <bottom style="thin">
        <color indexed="15"/>
      </bottom>
      <diagonal/>
    </border>
    <border>
      <left style="thin">
        <color indexed="11"/>
      </left>
      <right style="thick">
        <color indexed="14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4"/>
      </right>
      <top style="thin">
        <color indexed="10"/>
      </top>
      <bottom style="thin">
        <color indexed="10"/>
      </bottom>
      <diagonal/>
    </border>
    <border>
      <left style="thick">
        <color indexed="14"/>
      </left>
      <right style="thin">
        <color indexed="10"/>
      </right>
      <top style="thin">
        <color indexed="10"/>
      </top>
      <bottom style="thick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4"/>
      </bottom>
      <diagonal/>
    </border>
    <border>
      <left style="thin">
        <color indexed="10"/>
      </left>
      <right style="thick">
        <color indexed="14"/>
      </right>
      <top style="thin">
        <color indexed="10"/>
      </top>
      <bottom style="thick">
        <color indexed="14"/>
      </bottom>
      <diagonal/>
    </border>
    <border>
      <left style="thick">
        <color indexed="14"/>
      </left>
      <right style="thin">
        <color indexed="11"/>
      </right>
      <top style="thin">
        <color indexed="15"/>
      </top>
      <bottom style="thick">
        <color indexed="14"/>
      </bottom>
      <diagonal/>
    </border>
    <border>
      <left style="thin">
        <color indexed="11"/>
      </left>
      <right style="thick">
        <color indexed="14"/>
      </right>
      <top style="thin">
        <color indexed="15"/>
      </top>
      <bottom style="thick">
        <color indexed="14"/>
      </bottom>
      <diagonal/>
    </border>
    <border>
      <left style="thin">
        <color indexed="10"/>
      </left>
      <right style="thin">
        <color indexed="11"/>
      </right>
      <top style="thick">
        <color indexed="14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ck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center" vertical="top" wrapText="1"/>
    </xf>
  </cellStyleXfs>
  <cellXfs count="72">
    <xf numFmtId="0" fontId="0" applyNumberFormat="0" applyFont="1" applyFill="0" applyBorder="0" applyAlignment="1" applyProtection="0">
      <alignment horizontal="center" vertical="top" wrapText="1"/>
    </xf>
    <xf numFmtId="0" fontId="0" applyNumberFormat="1" applyFont="1" applyFill="0" applyBorder="0" applyAlignment="1" applyProtection="0">
      <alignment horizontal="center"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3" fillId="3" borderId="1" applyNumberFormat="0" applyFont="1" applyFill="1" applyBorder="1" applyAlignment="1" applyProtection="0">
      <alignment vertical="top" wrapText="1"/>
    </xf>
    <xf numFmtId="0" fontId="4" fillId="4" borderId="2" applyNumberFormat="0" applyFont="1" applyFill="1" applyBorder="1" applyAlignment="1" applyProtection="0">
      <alignment vertical="top" wrapText="1"/>
    </xf>
    <xf numFmtId="59" fontId="1" borderId="3" applyNumberFormat="1" applyFont="1" applyFill="0" applyBorder="1" applyAlignment="1" applyProtection="0">
      <alignment horizontal="center" vertical="top" wrapText="1"/>
    </xf>
    <xf numFmtId="0" fontId="1" borderId="4" applyNumberFormat="0" applyFont="1" applyFill="0" applyBorder="1" applyAlignment="1" applyProtection="0">
      <alignment horizontal="center" vertical="top" wrapText="1"/>
    </xf>
    <xf numFmtId="0" fontId="1" borderId="5" applyNumberFormat="0" applyFont="1" applyFill="0" applyBorder="1" applyAlignment="1" applyProtection="0">
      <alignment horizontal="center" vertical="top" wrapText="1"/>
    </xf>
    <xf numFmtId="0" fontId="1" borderId="5" applyNumberFormat="0" applyFont="1" applyFill="0" applyBorder="1" applyAlignment="1" applyProtection="0">
      <alignment horizontal="left" vertical="top" wrapText="1"/>
    </xf>
    <xf numFmtId="59" fontId="1" borderId="5" applyNumberFormat="1" applyFont="1" applyFill="0" applyBorder="1" applyAlignment="1" applyProtection="0">
      <alignment horizontal="center" vertical="top" wrapText="1"/>
    </xf>
    <xf numFmtId="0" fontId="0" borderId="4" applyNumberFormat="0" applyFont="1" applyFill="0" applyBorder="1" applyAlignment="1" applyProtection="0">
      <alignment horizontal="center" vertical="top" wrapText="1"/>
    </xf>
    <xf numFmtId="49" fontId="5" fillId="4" borderId="6" applyNumberFormat="1" applyFont="1" applyFill="1" applyBorder="1" applyAlignment="1" applyProtection="0">
      <alignment vertical="top" wrapText="1"/>
    </xf>
    <xf numFmtId="59" fontId="1" borderId="7" applyNumberFormat="1" applyFont="1" applyFill="0" applyBorder="1" applyAlignment="1" applyProtection="0">
      <alignment horizontal="center" vertical="top" wrapText="1"/>
    </xf>
    <xf numFmtId="0" fontId="1" borderId="8" applyNumberFormat="0" applyFont="1" applyFill="0" applyBorder="1" applyAlignment="1" applyProtection="0">
      <alignment horizontal="center" vertical="top" wrapText="1"/>
    </xf>
    <xf numFmtId="0" fontId="5" borderId="9" applyNumberFormat="0" applyFont="1" applyFill="0" applyBorder="1" applyAlignment="1" applyProtection="0">
      <alignment horizontal="center" vertical="top" wrapText="1"/>
    </xf>
    <xf numFmtId="49" fontId="5" borderId="10" applyNumberFormat="1" applyFont="1" applyFill="0" applyBorder="1" applyAlignment="1" applyProtection="0">
      <alignment horizontal="left" vertical="top" wrapText="1"/>
    </xf>
    <xf numFmtId="59" fontId="1" borderId="11" applyNumberFormat="1" applyFont="1" applyFill="0" applyBorder="1" applyAlignment="1" applyProtection="0">
      <alignment horizontal="center" vertical="top" wrapText="1"/>
    </xf>
    <xf numFmtId="0" fontId="0" borderId="12" applyNumberFormat="0" applyFont="1" applyFill="0" applyBorder="1" applyAlignment="1" applyProtection="0">
      <alignment horizontal="center" vertical="top" wrapText="1"/>
    </xf>
    <xf numFmtId="49" fontId="6" fillId="4" borderId="13" applyNumberFormat="1" applyFont="1" applyFill="1" applyBorder="1" applyAlignment="1" applyProtection="0">
      <alignment vertical="top" wrapText="1"/>
    </xf>
    <xf numFmtId="59" fontId="1" borderId="14" applyNumberFormat="1" applyFont="1" applyFill="0" applyBorder="1" applyAlignment="1" applyProtection="0">
      <alignment horizontal="center" vertical="top" wrapText="1"/>
    </xf>
    <xf numFmtId="0" fontId="1" borderId="12" applyNumberFormat="0" applyFont="1" applyFill="0" applyBorder="1" applyAlignment="1" applyProtection="0">
      <alignment horizontal="center" vertical="top" wrapText="1"/>
    </xf>
    <xf numFmtId="49" fontId="1" borderId="15" applyNumberFormat="1" applyFont="1" applyFill="0" applyBorder="1" applyAlignment="1" applyProtection="0">
      <alignment horizontal="left" vertical="top" wrapText="1"/>
    </xf>
    <xf numFmtId="0" fontId="1" borderId="16" applyNumberFormat="1" applyFont="1" applyFill="0" applyBorder="1" applyAlignment="1" applyProtection="0">
      <alignment horizontal="center" vertical="top" wrapText="1"/>
    </xf>
    <xf numFmtId="49" fontId="1" fillId="4" borderId="13" applyNumberFormat="1" applyFont="1" applyFill="1" applyBorder="1" applyAlignment="1" applyProtection="0">
      <alignment vertical="top" wrapText="1"/>
    </xf>
    <xf numFmtId="59" fontId="1" borderId="16" applyNumberFormat="1" applyFont="1" applyFill="0" applyBorder="1" applyAlignment="1" applyProtection="0">
      <alignment horizontal="center" vertical="top" wrapText="1"/>
    </xf>
    <xf numFmtId="60" fontId="1" borderId="16" applyNumberFormat="1" applyFont="1" applyFill="0" applyBorder="1" applyAlignment="1" applyProtection="0">
      <alignment horizontal="center" vertical="top" wrapText="1"/>
    </xf>
    <xf numFmtId="59" fontId="1" fillId="5" borderId="14" applyNumberFormat="1" applyFont="1" applyFill="1" applyBorder="1" applyAlignment="1" applyProtection="0">
      <alignment horizontal="center" vertical="top" wrapText="1"/>
    </xf>
    <xf numFmtId="49" fontId="1" borderId="12" applyNumberFormat="1" applyFont="1" applyFill="0" applyBorder="1" applyAlignment="1" applyProtection="0">
      <alignment horizontal="center" vertical="top" wrapText="1"/>
    </xf>
    <xf numFmtId="0" fontId="6" fillId="4" borderId="13" applyNumberFormat="0" applyFont="1" applyFill="1" applyBorder="1" applyAlignment="1" applyProtection="0">
      <alignment vertical="top" wrapText="1"/>
    </xf>
    <xf numFmtId="49" fontId="1" fillId="2" borderId="15" applyNumberFormat="1" applyFont="1" applyFill="1" applyBorder="1" applyAlignment="1" applyProtection="0">
      <alignment horizontal="left" vertical="top" wrapText="1"/>
    </xf>
    <xf numFmtId="59" fontId="1" fillId="2" borderId="16" applyNumberFormat="1" applyFont="1" applyFill="1" applyBorder="1" applyAlignment="1" applyProtection="0">
      <alignment horizontal="center" vertical="top" wrapText="1"/>
    </xf>
    <xf numFmtId="0" fontId="0" borderId="17" applyNumberFormat="0" applyFont="1" applyFill="0" applyBorder="1" applyAlignment="1" applyProtection="0">
      <alignment horizontal="center" vertical="top" wrapText="1"/>
    </xf>
    <xf numFmtId="49" fontId="1" borderId="18" applyNumberFormat="1" applyFont="1" applyFill="0" applyBorder="1" applyAlignment="1" applyProtection="0">
      <alignment horizontal="left" vertical="top" wrapText="1"/>
    </xf>
    <xf numFmtId="59" fontId="1" borderId="19" applyNumberFormat="1" applyFont="1" applyFill="0" applyBorder="1" applyAlignment="1" applyProtection="0">
      <alignment horizontal="center" vertical="top" wrapText="1"/>
    </xf>
    <xf numFmtId="0" fontId="1" borderId="10" applyNumberFormat="0" applyFont="1" applyFill="0" applyBorder="1" applyAlignment="1" applyProtection="0">
      <alignment horizontal="center" vertical="top" wrapText="1"/>
    </xf>
    <xf numFmtId="0" fontId="0" borderId="10" applyNumberFormat="0" applyFont="1" applyFill="0" applyBorder="1" applyAlignment="1" applyProtection="0">
      <alignment horizontal="center" vertical="top" wrapText="1"/>
    </xf>
    <xf numFmtId="0" fontId="0" borderId="15" applyNumberFormat="0" applyFont="1" applyFill="0" applyBorder="1" applyAlignment="1" applyProtection="0">
      <alignment horizontal="center" vertical="top" wrapText="1"/>
    </xf>
    <xf numFmtId="0" fontId="1" borderId="15" applyNumberFormat="0" applyFont="1" applyFill="0" applyBorder="1" applyAlignment="1" applyProtection="0">
      <alignment horizontal="center" vertical="top" wrapText="1"/>
    </xf>
    <xf numFmtId="59" fontId="1" borderId="15" applyNumberFormat="1" applyFont="1" applyFill="0" applyBorder="1" applyAlignment="1" applyProtection="0">
      <alignment horizontal="center" vertical="top" wrapText="1"/>
    </xf>
    <xf numFmtId="59" fontId="1" fillId="2" borderId="14" applyNumberFormat="1" applyFont="1" applyFill="1" applyBorder="1" applyAlignment="1" applyProtection="0">
      <alignment horizontal="center" vertical="top" wrapText="1"/>
    </xf>
    <xf numFmtId="9" fontId="1" borderId="15" applyNumberFormat="1" applyFont="1" applyFill="0" applyBorder="1" applyAlignment="1" applyProtection="0">
      <alignment horizontal="center" vertical="top" wrapText="1"/>
    </xf>
    <xf numFmtId="0" fontId="1" fillId="4" borderId="13" applyNumberFormat="0" applyFont="1" applyFill="1" applyBorder="1" applyAlignment="1" applyProtection="0">
      <alignment vertical="top" wrapText="1"/>
    </xf>
    <xf numFmtId="0" fontId="0" borderId="18" applyNumberFormat="0" applyFont="1" applyFill="0" applyBorder="1" applyAlignment="1" applyProtection="0">
      <alignment horizontal="center" vertical="top" wrapText="1"/>
    </xf>
    <xf numFmtId="49" fontId="1" fillId="4" borderId="20" applyNumberFormat="1" applyFont="1" applyFill="1" applyBorder="1" applyAlignment="1" applyProtection="0">
      <alignment vertical="top" wrapText="1"/>
    </xf>
    <xf numFmtId="59" fontId="1" fillId="6" borderId="21" applyNumberFormat="1" applyFont="1" applyFill="1" applyBorder="1" applyAlignment="1" applyProtection="0">
      <alignment horizontal="center" vertical="top" wrapText="1"/>
    </xf>
    <xf numFmtId="0" fontId="1" borderId="16" applyNumberFormat="0" applyFont="1" applyFill="0" applyBorder="1" applyAlignment="1" applyProtection="0">
      <alignment horizontal="center" vertical="top" wrapText="1"/>
    </xf>
    <xf numFmtId="49" fontId="5" borderId="9" applyNumberFormat="1" applyFont="1" applyFill="0" applyBorder="1" applyAlignment="1" applyProtection="0">
      <alignment horizontal="left" vertical="top" wrapText="1"/>
    </xf>
    <xf numFmtId="0" fontId="1" fillId="4" borderId="22" applyNumberFormat="0" applyFont="1" applyFill="1" applyBorder="1" applyAlignment="1" applyProtection="0">
      <alignment vertical="top" wrapText="1"/>
    </xf>
    <xf numFmtId="59" fontId="1" borderId="23" applyNumberFormat="1" applyFont="1" applyFill="0" applyBorder="1" applyAlignment="1" applyProtection="0">
      <alignment horizontal="center" vertical="top" wrapText="1"/>
    </xf>
    <xf numFmtId="49" fontId="1" borderId="12" applyNumberFormat="1" applyFont="1" applyFill="0" applyBorder="1" applyAlignment="1" applyProtection="0">
      <alignment horizontal="left" vertical="top" wrapText="1"/>
    </xf>
    <xf numFmtId="0" fontId="1" fillId="4" borderId="24" applyNumberFormat="0" applyFont="1" applyFill="1" applyBorder="1" applyAlignment="1" applyProtection="0">
      <alignment vertical="top" wrapText="1"/>
    </xf>
    <xf numFmtId="59" fontId="1" borderId="25" applyNumberFormat="1" applyFont="1" applyFill="0" applyBorder="1" applyAlignment="1" applyProtection="0">
      <alignment horizontal="center" vertical="top" wrapText="1"/>
    </xf>
    <xf numFmtId="0" fontId="5" borderId="16" applyNumberFormat="0" applyFont="1" applyFill="0" applyBorder="1" applyAlignment="1" applyProtection="0">
      <alignment horizontal="center" vertical="top" wrapText="1"/>
    </xf>
    <xf numFmtId="0" fontId="3" fillId="4" borderId="24" applyNumberFormat="0" applyFont="1" applyFill="1" applyBorder="1" applyAlignment="1" applyProtection="0">
      <alignment vertical="top" wrapText="1"/>
    </xf>
    <xf numFmtId="0" fontId="0" borderId="25" applyNumberFormat="0" applyFont="1" applyFill="0" applyBorder="1" applyAlignment="1" applyProtection="0">
      <alignment horizontal="center" vertical="top" wrapText="1"/>
    </xf>
    <xf numFmtId="0" fontId="0" borderId="16" applyNumberFormat="0" applyFont="1" applyFill="0" applyBorder="1" applyAlignment="1" applyProtection="0">
      <alignment horizontal="center" vertical="top" wrapText="1"/>
    </xf>
    <xf numFmtId="49" fontId="1" fillId="2" borderId="12" applyNumberFormat="1" applyFont="1" applyFill="1" applyBorder="1" applyAlignment="1" applyProtection="0">
      <alignment horizontal="left" vertical="top" wrapText="1"/>
    </xf>
    <xf numFmtId="49" fontId="1" borderId="17" applyNumberFormat="1" applyFont="1" applyFill="0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horizontal="center" vertical="top" wrapText="1"/>
    </xf>
    <xf numFmtId="49" fontId="3" fillId="7" borderId="26" applyNumberFormat="1" applyFont="1" applyFill="1" applyBorder="1" applyAlignment="1" applyProtection="0">
      <alignment vertical="top" wrapText="1"/>
    </xf>
    <xf numFmtId="9" fontId="0" borderId="27" applyNumberFormat="1" applyFont="1" applyFill="0" applyBorder="1" applyAlignment="1" applyProtection="0">
      <alignment horizontal="center" vertical="top" wrapText="1"/>
    </xf>
    <xf numFmtId="49" fontId="3" fillId="7" borderId="24" applyNumberFormat="1" applyFont="1" applyFill="1" applyBorder="1" applyAlignment="1" applyProtection="0">
      <alignment vertical="top" wrapText="1"/>
    </xf>
    <xf numFmtId="9" fontId="0" borderId="25" applyNumberFormat="1" applyFont="1" applyFill="0" applyBorder="1" applyAlignment="1" applyProtection="0">
      <alignment horizontal="center" vertical="top" wrapText="1"/>
    </xf>
    <xf numFmtId="0" fontId="3" fillId="7" borderId="24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horizontal="center" vertical="top" wrapText="1"/>
    </xf>
    <xf numFmtId="0" fontId="3" fillId="7" borderId="26" applyNumberFormat="0" applyFont="1" applyFill="1" applyBorder="1" applyAlignment="1" applyProtection="0">
      <alignment vertical="top" wrapText="1"/>
    </xf>
    <xf numFmtId="0" fontId="0" borderId="27" applyNumberFormat="1" applyFont="1" applyFill="0" applyBorder="1" applyAlignment="1" applyProtection="0">
      <alignment horizontal="center" vertical="top" wrapText="1"/>
    </xf>
    <xf numFmtId="0" fontId="0" borderId="4" applyNumberFormat="1" applyFont="1" applyFill="0" applyBorder="1" applyAlignment="1" applyProtection="0">
      <alignment horizontal="center" vertical="top" wrapText="1"/>
    </xf>
    <xf numFmtId="0" fontId="0" borderId="25" applyNumberFormat="1" applyFont="1" applyFill="0" applyBorder="1" applyAlignment="1" applyProtection="0">
      <alignment horizontal="center" vertical="top" wrapText="1"/>
    </xf>
    <xf numFmtId="0" fontId="0" borderId="15" applyNumberFormat="1" applyFont="1" applyFill="0" applyBorder="1" applyAlignment="1" applyProtection="0">
      <alignment horizontal="center" vertical="top" wrapText="1"/>
    </xf>
    <xf numFmtId="0" fontId="3" borderId="15" applyNumberFormat="1" applyFont="1" applyFill="0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b00"/>
      <rgbColor rgb="ffa5a5a5"/>
      <rgbColor rgb="ff3f3f3f"/>
      <rgbColor rgb="ffbdc0bf"/>
      <rgbColor rgb="fffeffff"/>
      <rgbColor rgb="ff515151"/>
      <rgbColor rgb="ffbfbfbf"/>
      <rgbColor rgb="fff6ff00"/>
      <rgbColor rgb="ffffe061"/>
      <rgbColor rgb="ffb8b8b8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view3D>
      <c:rotX val="9"/>
      <c:hPercent val="61"/>
      <c:rotY val="345"/>
      <c:depthPercent val="31"/>
      <c:rAngAx val="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05"/>
          <c:y val="0.121166"/>
          <c:w val="0.99"/>
          <c:h val="0.8663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'Blatt 2'!$B$1</c:f>
              <c:strCache/>
            </c:strRef>
          </c:tx>
          <c:spPr>
            <a:blipFill rotWithShape="1">
              <a:blip r:embed="rId1"/>
              <a:srcRect l="0" t="0" r="0" b="0"/>
              <a:stretch>
                <a:fillRect/>
              </a:stretch>
            </a:blipFill>
            <a:ln w="12700" cap="flat">
              <a:noFill/>
              <a:miter lim="400000"/>
            </a:ln>
            <a:effectLst>
              <a:outerShdw sx="100000" sy="100000" kx="0" ky="0" algn="tl" rotWithShape="1" blurRad="127000" dist="0" dir="7800000">
                <a:srgbClr val="000000">
                  <a:alpha val="50000"/>
                </a:srgbClr>
              </a:outerShdw>
            </a:effectLst>
            <a:sp3d prstMaterial="matte"/>
          </c:spPr>
          <c:invertIfNegative val="0"/>
          <c:pictureOptions>
            <c:pictureFormat val="stretch"/>
          </c:pictureOptions>
          <c:dLbls>
            <c:numFmt formatCode="#,##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tl" rotWithShape="1" blurRad="63500" dist="38100" dir="5273901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 Vollnarkose durch  Anästhesisten</c:v>
              </c:pt>
              <c:pt idx="1">
                <c:v> Intravenöse Sedierung  durch Anästhesisten</c:v>
              </c:pt>
              <c:pt idx="2">
                <c:v> Intravenöse Sedierung  durch Zahnarzt</c:v>
              </c:pt>
              <c:pt idx="3">
                <c:v> Lachgassedierung  durch Zahnarzt</c:v>
              </c:pt>
              <c:pt idx="4">
                <c:v> Kein Verfahren</c:v>
              </c:pt>
            </c:strLit>
          </c:cat>
          <c:val>
            <c:numRef>
              <c:f>'Blatt 2'!$B$2:$B$6</c:f>
              <c:numCache>
                <c:ptCount val="5"/>
                <c:pt idx="0">
                  <c:v>0.090000</c:v>
                </c:pt>
                <c:pt idx="1">
                  <c:v>0.020000</c:v>
                </c:pt>
                <c:pt idx="2">
                  <c:v>0.020000</c:v>
                </c:pt>
                <c:pt idx="3">
                  <c:v>0.040000</c:v>
                </c:pt>
                <c:pt idx="4">
                  <c:v>0.830000</c:v>
                </c:pt>
              </c:numCache>
            </c:numRef>
          </c:val>
          <c:shape val="box"/>
        </c:ser>
        <c:gapWidth val="40"/>
        <c:gapDepth val="150"/>
        <c:shape val="box"/>
        <c:axId val="2094734552"/>
        <c:axId val="2094734553"/>
        <c:axId val="2094734554"/>
      </c:bar3D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2"/>
        <c:crosses val="autoZero"/>
        <c:crossBetween val="between"/>
        <c:majorUnit val="0.225"/>
        <c:minorUnit val="0.1125"/>
      </c:valAx>
      <c:serAx>
        <c:axId val="2094734554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3"/>
        <c:crosses val="autoZero"/>
        <c:tickLblSkip val="1"/>
      </c:ser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75186"/>
          <c:y val="0"/>
          <c:w val="0.916683"/>
          <c:h val="0.049319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837623</xdr:colOff>
      <xdr:row>11</xdr:row>
      <xdr:rowOff>155429</xdr:rowOff>
    </xdr:from>
    <xdr:to>
      <xdr:col>7</xdr:col>
      <xdr:colOff>856139</xdr:colOff>
      <xdr:row>39</xdr:row>
      <xdr:rowOff>21256</xdr:rowOff>
    </xdr:to>
    <xdr:graphicFrame>
      <xdr:nvGraphicFramePr>
        <xdr:cNvPr id="2" name="Chart 2"/>
        <xdr:cNvGraphicFramePr/>
      </xdr:nvGraphicFramePr>
      <xdr:xfrm>
        <a:off x="837623" y="3887959"/>
        <a:ext cx="8730717" cy="626662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30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45.0469" style="1" customWidth="1"/>
    <col min="2" max="2" width="28.7031" style="1" customWidth="1"/>
    <col min="3" max="3" width="10.4922" style="1" customWidth="1"/>
    <col min="4" max="4" width="8.42188" style="1" customWidth="1"/>
    <col min="5" max="5" width="52.9062" style="1" customWidth="1"/>
    <col min="6" max="6" width="32.2656" style="1" customWidth="1"/>
    <col min="7" max="7" width="7.15625" style="1" customWidth="1"/>
    <col min="8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</row>
    <row r="2" ht="21.55" customHeight="1">
      <c r="A2" t="s" s="3">
        <v>1</v>
      </c>
      <c r="B2" s="4"/>
      <c r="C2" s="4"/>
      <c r="D2" s="4"/>
      <c r="E2" s="4"/>
      <c r="F2" s="4"/>
      <c r="G2" s="4"/>
    </row>
    <row r="3" ht="23.85" customHeight="1">
      <c r="A3" s="5"/>
      <c r="B3" s="6"/>
      <c r="C3" s="7"/>
      <c r="D3" s="8"/>
      <c r="E3" s="9"/>
      <c r="F3" s="10"/>
      <c r="G3" s="11"/>
    </row>
    <row r="4" ht="23.65" customHeight="1">
      <c r="A4" t="s" s="12">
        <v>2</v>
      </c>
      <c r="B4" s="13"/>
      <c r="C4" s="14"/>
      <c r="D4" s="15"/>
      <c r="E4" t="s" s="16">
        <v>3</v>
      </c>
      <c r="F4" s="17"/>
      <c r="G4" s="18"/>
    </row>
    <row r="5" ht="22.35" customHeight="1">
      <c r="A5" t="s" s="19">
        <v>4</v>
      </c>
      <c r="B5" s="20"/>
      <c r="C5" s="14"/>
      <c r="D5" s="21"/>
      <c r="E5" t="s" s="22">
        <v>5</v>
      </c>
      <c r="F5" s="23">
        <v>5</v>
      </c>
      <c r="G5" s="18"/>
    </row>
    <row r="6" ht="22.35" customHeight="1">
      <c r="A6" t="s" s="24">
        <v>6</v>
      </c>
      <c r="B6" s="20">
        <v>5390</v>
      </c>
      <c r="C6" s="14"/>
      <c r="D6" s="21"/>
      <c r="E6" t="s" s="22">
        <v>7</v>
      </c>
      <c r="F6" s="25">
        <f>B17</f>
        <v>7770.549999999999</v>
      </c>
      <c r="G6" s="18"/>
    </row>
    <row r="7" ht="22.35" customHeight="1">
      <c r="A7" t="s" s="24">
        <v>8</v>
      </c>
      <c r="B7" s="20">
        <v>265</v>
      </c>
      <c r="C7" s="14"/>
      <c r="D7" s="21"/>
      <c r="E7" t="s" s="22">
        <v>9</v>
      </c>
      <c r="F7" s="26">
        <v>0.035</v>
      </c>
      <c r="G7" s="18"/>
    </row>
    <row r="8" ht="22.35" customHeight="1">
      <c r="A8" t="s" s="24">
        <v>10</v>
      </c>
      <c r="B8" s="20">
        <f>PRODUCT(SUM(B6:B7),0.19)</f>
        <v>1074.45</v>
      </c>
      <c r="C8" s="14"/>
      <c r="D8" s="21"/>
      <c r="E8" t="s" s="22">
        <v>11</v>
      </c>
      <c r="F8" s="26">
        <v>0.2</v>
      </c>
      <c r="G8" s="18"/>
    </row>
    <row r="9" ht="22.35" customHeight="1">
      <c r="A9" t="s" s="24">
        <v>12</v>
      </c>
      <c r="B9" s="27">
        <f>SUM(B6:B8)</f>
        <v>6729.45</v>
      </c>
      <c r="C9" s="14"/>
      <c r="D9" t="s" s="28">
        <v>13</v>
      </c>
      <c r="E9" t="s" s="22">
        <v>14</v>
      </c>
      <c r="F9" s="25">
        <f>F6*F7</f>
        <v>271.96925</v>
      </c>
      <c r="G9" s="18"/>
    </row>
    <row r="10" ht="22.35" customHeight="1">
      <c r="A10" s="29"/>
      <c r="B10" s="20"/>
      <c r="C10" s="14"/>
      <c r="D10" s="18"/>
      <c r="E10" t="s" s="22">
        <v>15</v>
      </c>
      <c r="F10" s="25">
        <f>F6*F8</f>
        <v>1554.11</v>
      </c>
      <c r="G10" s="18"/>
    </row>
    <row r="11" ht="22.35" customHeight="1">
      <c r="A11" t="s" s="19">
        <v>16</v>
      </c>
      <c r="B11" s="20"/>
      <c r="C11" s="14"/>
      <c r="D11" s="18"/>
      <c r="E11" t="s" s="30">
        <v>17</v>
      </c>
      <c r="F11" s="31">
        <f>SUM(F9:F10)</f>
        <v>1826.07925</v>
      </c>
      <c r="G11" s="18"/>
    </row>
    <row r="12" ht="23.65" customHeight="1">
      <c r="A12" t="s" s="24">
        <v>18</v>
      </c>
      <c r="B12" s="20">
        <v>300</v>
      </c>
      <c r="C12" s="14"/>
      <c r="D12" s="32"/>
      <c r="E12" t="s" s="33">
        <v>19</v>
      </c>
      <c r="F12" s="34">
        <f>F11/12</f>
        <v>152.1732708333333</v>
      </c>
      <c r="G12" s="18"/>
    </row>
    <row r="13" ht="23.65" customHeight="1">
      <c r="A13" t="s" s="24">
        <v>20</v>
      </c>
      <c r="B13" s="20">
        <v>39</v>
      </c>
      <c r="C13" s="21"/>
      <c r="D13" s="35"/>
      <c r="E13" s="36"/>
      <c r="F13" s="36"/>
      <c r="G13" s="37"/>
    </row>
    <row r="14" ht="22.35" customHeight="1">
      <c r="A14" t="s" s="24">
        <v>21</v>
      </c>
      <c r="B14" s="20">
        <v>702.1</v>
      </c>
      <c r="C14" s="21"/>
      <c r="D14" s="38"/>
      <c r="E14" t="s" s="22">
        <v>22</v>
      </c>
      <c r="F14" s="39">
        <f>B9/F5</f>
        <v>1345.89</v>
      </c>
      <c r="G14" s="37"/>
    </row>
    <row r="15" ht="22.35" customHeight="1">
      <c r="A15" t="s" s="24">
        <v>23</v>
      </c>
      <c r="B15" s="40">
        <f>SUM(B12:B14)</f>
        <v>1041.1</v>
      </c>
      <c r="C15" s="21"/>
      <c r="D15" s="38"/>
      <c r="E15" t="s" s="22">
        <v>24</v>
      </c>
      <c r="F15" s="41">
        <v>0.42</v>
      </c>
      <c r="G15" s="37"/>
    </row>
    <row r="16" ht="23.65" customHeight="1">
      <c r="A16" s="42"/>
      <c r="B16" s="20"/>
      <c r="C16" s="21"/>
      <c r="D16" s="38"/>
      <c r="E16" s="43"/>
      <c r="F16" s="43"/>
      <c r="G16" s="37"/>
    </row>
    <row r="17" ht="25" customHeight="1">
      <c r="A17" t="s" s="44">
        <v>25</v>
      </c>
      <c r="B17" s="45">
        <f>SUM(B9,B15)</f>
        <v>7770.549999999999</v>
      </c>
      <c r="C17" s="21"/>
      <c r="D17" s="46"/>
      <c r="E17" t="s" s="47">
        <v>26</v>
      </c>
      <c r="F17" s="17"/>
      <c r="G17" s="18"/>
    </row>
    <row r="18" ht="23.65" customHeight="1">
      <c r="A18" s="48"/>
      <c r="B18" s="49"/>
      <c r="C18" s="38"/>
      <c r="D18" s="46"/>
      <c r="E18" t="s" s="50">
        <v>27</v>
      </c>
      <c r="F18" s="25">
        <v>148</v>
      </c>
      <c r="G18" s="18"/>
    </row>
    <row r="19" ht="22.35" customHeight="1">
      <c r="A19" s="51"/>
      <c r="B19" s="52"/>
      <c r="C19" s="38"/>
      <c r="D19" s="53"/>
      <c r="E19" t="s" s="50">
        <v>28</v>
      </c>
      <c r="F19" s="23">
        <v>8</v>
      </c>
      <c r="G19" s="18"/>
    </row>
    <row r="20" ht="22.35" customHeight="1">
      <c r="A20" s="54"/>
      <c r="B20" s="55"/>
      <c r="C20" s="37"/>
      <c r="D20" s="56"/>
      <c r="E20" t="s" s="50">
        <v>29</v>
      </c>
      <c r="F20" s="25">
        <v>12</v>
      </c>
      <c r="G20" s="18"/>
    </row>
    <row r="21" ht="22.35" customHeight="1">
      <c r="A21" s="54"/>
      <c r="B21" s="55"/>
      <c r="C21" s="37"/>
      <c r="D21" s="56"/>
      <c r="E21" t="s" s="50">
        <v>30</v>
      </c>
      <c r="F21" s="25">
        <f>SUM(F18-F20)*F19</f>
        <v>1088</v>
      </c>
      <c r="G21" s="18"/>
    </row>
    <row r="22" ht="22.35" customHeight="1">
      <c r="A22" s="54"/>
      <c r="B22" s="55"/>
      <c r="C22" s="37"/>
      <c r="D22" s="56"/>
      <c r="E22" t="s" s="50">
        <v>31</v>
      </c>
      <c r="F22" s="25">
        <f>PRODUCT(F21*12)</f>
        <v>13056</v>
      </c>
      <c r="G22" s="18"/>
    </row>
    <row r="23" ht="22.35" customHeight="1">
      <c r="A23" s="54"/>
      <c r="B23" s="55"/>
      <c r="C23" s="37"/>
      <c r="D23" s="56"/>
      <c r="E23" t="s" s="50">
        <v>32</v>
      </c>
      <c r="F23" s="25">
        <v>150</v>
      </c>
      <c r="G23" s="18"/>
    </row>
    <row r="24" ht="22.35" customHeight="1">
      <c r="A24" s="54"/>
      <c r="B24" s="55"/>
      <c r="C24" s="37"/>
      <c r="D24" s="56"/>
      <c r="E24" t="s" s="50">
        <v>33</v>
      </c>
      <c r="F24" s="25">
        <f>F21-F12-(F23/12)</f>
        <v>923.3267291666667</v>
      </c>
      <c r="G24" s="18"/>
    </row>
    <row r="25" ht="22.35" customHeight="1">
      <c r="A25" s="54"/>
      <c r="B25" s="55"/>
      <c r="C25" s="37"/>
      <c r="D25" s="56"/>
      <c r="E25" t="s" s="50">
        <v>34</v>
      </c>
      <c r="F25" s="25">
        <f>F24*12</f>
        <v>11079.92075</v>
      </c>
      <c r="G25" s="18"/>
    </row>
    <row r="26" ht="22.35" customHeight="1">
      <c r="A26" s="54"/>
      <c r="B26" s="55"/>
      <c r="C26" s="37"/>
      <c r="D26" s="56"/>
      <c r="E26" t="s" s="50">
        <v>35</v>
      </c>
      <c r="F26" s="25">
        <f>F14*F15</f>
        <v>565.2737999999999</v>
      </c>
      <c r="G26" s="18"/>
    </row>
    <row r="27" ht="22.35" customHeight="1">
      <c r="A27" s="54"/>
      <c r="B27" s="55"/>
      <c r="C27" s="37"/>
      <c r="D27" s="56"/>
      <c r="E27" t="s" s="57">
        <v>36</v>
      </c>
      <c r="F27" s="31">
        <f>SUM(F25:F26)</f>
        <v>11645.19455</v>
      </c>
      <c r="G27" s="18"/>
    </row>
    <row r="28" ht="23.65" customHeight="1">
      <c r="A28" s="54"/>
      <c r="B28" s="55"/>
      <c r="C28" s="37"/>
      <c r="D28" s="56"/>
      <c r="E28" t="s" s="58">
        <v>37</v>
      </c>
      <c r="F28" s="34">
        <f>F22-(F23/12)</f>
        <v>13043.5</v>
      </c>
      <c r="G28" s="18"/>
    </row>
    <row r="29" ht="23.65" customHeight="1">
      <c r="A29" s="51"/>
      <c r="B29" s="52"/>
      <c r="C29" s="38"/>
      <c r="D29" s="38"/>
      <c r="E29" s="36"/>
      <c r="F29" s="36"/>
      <c r="G29" s="37"/>
    </row>
    <row r="30" ht="22.35" customHeight="1">
      <c r="A30" s="51"/>
      <c r="B30" s="52"/>
      <c r="C30" s="38"/>
      <c r="D30" s="38"/>
      <c r="E30" s="37"/>
      <c r="F30" s="37"/>
      <c r="G30" s="37"/>
    </row>
  </sheetData>
  <mergeCells count="3">
    <mergeCell ref="A1:G1"/>
    <mergeCell ref="D9:D12"/>
    <mergeCell ref="A2:G2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16.3516" style="59" customWidth="1"/>
    <col min="2" max="2" width="16.3516" style="59" customWidth="1"/>
    <col min="3" max="3" width="16.3516" style="59" customWidth="1"/>
    <col min="4" max="4" width="16.3516" style="59" customWidth="1"/>
    <col min="5" max="5" width="16.3516" style="59" customWidth="1"/>
    <col min="6" max="256" width="16.3516" style="59" customWidth="1"/>
  </cols>
  <sheetData>
    <row r="1" ht="20.55" customHeight="1">
      <c r="A1" s="4"/>
      <c r="B1" s="4"/>
      <c r="C1" s="4"/>
      <c r="D1" s="4"/>
      <c r="E1" s="4"/>
    </row>
    <row r="2" ht="32.55" customHeight="1">
      <c r="A2" t="s" s="60">
        <v>39</v>
      </c>
      <c r="B2" s="61">
        <v>0.09</v>
      </c>
      <c r="C2" s="11"/>
      <c r="D2" s="11"/>
      <c r="E2" s="11"/>
    </row>
    <row r="3" ht="44.35" customHeight="1">
      <c r="A3" t="s" s="62">
        <v>40</v>
      </c>
      <c r="B3" s="63">
        <v>0.02</v>
      </c>
      <c r="C3" s="37"/>
      <c r="D3" s="37"/>
      <c r="E3" s="37"/>
    </row>
    <row r="4" ht="44.35" customHeight="1">
      <c r="A4" t="s" s="62">
        <v>41</v>
      </c>
      <c r="B4" s="63">
        <v>0.02</v>
      </c>
      <c r="C4" s="37"/>
      <c r="D4" s="37"/>
      <c r="E4" s="37"/>
    </row>
    <row r="5" ht="32.35" customHeight="1">
      <c r="A5" t="s" s="62">
        <v>42</v>
      </c>
      <c r="B5" s="63">
        <v>0.04</v>
      </c>
      <c r="C5" s="37"/>
      <c r="D5" s="37"/>
      <c r="E5" s="37"/>
    </row>
    <row r="6" ht="20.35" customHeight="1">
      <c r="A6" t="s" s="62">
        <v>43</v>
      </c>
      <c r="B6" s="63">
        <v>0.83</v>
      </c>
      <c r="C6" s="37"/>
      <c r="D6" s="37"/>
      <c r="E6" s="37"/>
    </row>
    <row r="7" ht="20.35" customHeight="1">
      <c r="A7" s="64"/>
      <c r="B7" s="55"/>
      <c r="C7" s="37"/>
      <c r="D7" s="37"/>
      <c r="E7" s="37"/>
    </row>
    <row r="8" ht="20.35" customHeight="1">
      <c r="A8" s="64"/>
      <c r="B8" s="55"/>
      <c r="C8" s="37"/>
      <c r="D8" s="37"/>
      <c r="E8" s="37"/>
    </row>
    <row r="9" ht="20.35" customHeight="1">
      <c r="A9" s="64"/>
      <c r="B9" s="55"/>
      <c r="C9" s="37"/>
      <c r="D9" s="37"/>
      <c r="E9" s="37"/>
    </row>
    <row r="10" ht="20.35" customHeight="1">
      <c r="A10" s="64"/>
      <c r="B10" s="55"/>
      <c r="C10" s="37"/>
      <c r="D10" s="37"/>
      <c r="E10" s="3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1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16.3516" style="65" customWidth="1"/>
    <col min="2" max="2" width="16.3516" style="65" customWidth="1"/>
    <col min="3" max="3" width="16.3516" style="65" customWidth="1"/>
    <col min="4" max="4" width="16.3516" style="65" customWidth="1"/>
    <col min="5" max="5" width="16.3516" style="65" customWidth="1"/>
    <col min="6" max="6" width="16.3516" style="65" customWidth="1"/>
    <col min="7" max="256" width="16.3516" style="65" customWidth="1"/>
  </cols>
  <sheetData>
    <row r="1" ht="28" customHeight="1">
      <c r="A1" t="s" s="2">
        <v>44</v>
      </c>
      <c r="B1" s="2"/>
      <c r="C1" s="2"/>
      <c r="D1" s="2"/>
      <c r="E1" s="2"/>
      <c r="F1" s="2"/>
    </row>
    <row r="2" ht="20.55" customHeight="1">
      <c r="A2" s="4"/>
      <c r="B2" s="4"/>
      <c r="C2" s="4"/>
      <c r="D2" s="4"/>
      <c r="E2" s="4"/>
      <c r="F2" s="4"/>
    </row>
    <row r="3" ht="20.55" customHeight="1">
      <c r="A3" s="66"/>
      <c r="B3" s="67">
        <v>2000</v>
      </c>
      <c r="C3" s="68">
        <v>500</v>
      </c>
      <c r="D3" s="68">
        <f>ROUND(B3/C3,0)</f>
        <v>4</v>
      </c>
      <c r="E3" s="68">
        <v>3</v>
      </c>
      <c r="F3" s="11"/>
    </row>
    <row r="4" ht="20.35" customHeight="1">
      <c r="A4" s="64"/>
      <c r="B4" s="69">
        <v>4008</v>
      </c>
      <c r="C4" s="70">
        <v>180</v>
      </c>
      <c r="D4" s="70">
        <f>ROUND(B4/C4,0)</f>
        <v>22</v>
      </c>
      <c r="E4" s="70">
        <f>ROUND(D4*E3/D3,0)</f>
        <v>17</v>
      </c>
      <c r="F4" s="70">
        <v>100</v>
      </c>
    </row>
    <row r="5" ht="20.35" customHeight="1">
      <c r="A5" s="64"/>
      <c r="B5" s="69">
        <v>508</v>
      </c>
      <c r="C5" s="37"/>
      <c r="D5" s="37"/>
      <c r="E5" s="37"/>
      <c r="F5" s="71">
        <f>B5*F4/B4</f>
        <v>12.67465069860279</v>
      </c>
    </row>
    <row r="6" ht="20.35" customHeight="1">
      <c r="A6" s="64"/>
      <c r="B6" s="55"/>
      <c r="C6" s="37"/>
      <c r="D6" s="37"/>
      <c r="E6" s="37"/>
      <c r="F6" s="37"/>
    </row>
    <row r="7" ht="20.35" customHeight="1">
      <c r="A7" s="64"/>
      <c r="B7" s="55"/>
      <c r="C7" s="37"/>
      <c r="D7" s="37"/>
      <c r="E7" s="37"/>
      <c r="F7" s="37"/>
    </row>
    <row r="8" ht="20.35" customHeight="1">
      <c r="A8" s="64"/>
      <c r="B8" s="55"/>
      <c r="C8" s="37"/>
      <c r="D8" s="37"/>
      <c r="E8" s="37"/>
      <c r="F8" s="37"/>
    </row>
    <row r="9" ht="20.35" customHeight="1">
      <c r="A9" s="64"/>
      <c r="B9" s="55"/>
      <c r="C9" s="37"/>
      <c r="D9" s="37"/>
      <c r="E9" s="37"/>
      <c r="F9" s="37"/>
    </row>
    <row r="10" ht="20.35" customHeight="1">
      <c r="A10" s="64"/>
      <c r="B10" s="55"/>
      <c r="C10" s="37"/>
      <c r="D10" s="37"/>
      <c r="E10" s="37"/>
      <c r="F10" s="37"/>
    </row>
    <row r="11" ht="20.35" customHeight="1">
      <c r="A11" s="64"/>
      <c r="B11" s="55"/>
      <c r="C11" s="37"/>
      <c r="D11" s="37"/>
      <c r="E11" s="37"/>
      <c r="F11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